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임자와임장\온라인 강의 자료\1. 알집경매\알집경매 공유자료\"/>
    </mc:Choice>
  </mc:AlternateContent>
  <xr:revisionPtr revIDLastSave="0" documentId="13_ncr:1_{94769E83-4014-41BF-ACF5-2710DE3FEDF7}" xr6:coauthVersionLast="47" xr6:coauthVersionMax="47" xr10:uidLastSave="{00000000-0000-0000-0000-000000000000}"/>
  <bookViews>
    <workbookView xWindow="28680" yWindow="-120" windowWidth="29040" windowHeight="15840" xr2:uid="{8D842618-488D-4E28-94D2-A3511D1E1D9F}"/>
  </bookViews>
  <sheets>
    <sheet name="매매사업자 단타용 수익률 계산기" sheetId="1" r:id="rId1"/>
    <sheet name="지출관리대장" sheetId="2" r:id="rId2"/>
  </sheets>
  <definedNames>
    <definedName name="_xlnm.Print_Area" localSheetId="0">'매매사업자 단타용 수익률 계산기'!$A$1:$F$39</definedName>
    <definedName name="_xlnm.Print_Area" localSheetId="1">지출관리대장!$A$1:$D$43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P7" i="1"/>
  <c r="Q7" i="1" s="1"/>
  <c r="B34" i="1" s="1"/>
  <c r="C43" i="2"/>
  <c r="D7" i="1"/>
  <c r="P2" i="1"/>
  <c r="B17" i="1"/>
  <c r="P6" i="1"/>
  <c r="B16" i="1" s="1"/>
  <c r="P3" i="1"/>
  <c r="B37" i="1" l="1"/>
  <c r="B29" i="1"/>
  <c r="B9" i="1"/>
  <c r="B28" i="1" s="1"/>
  <c r="E37" i="1" s="1"/>
  <c r="B27" i="1" l="1"/>
  <c r="B38" i="1" s="1"/>
  <c r="B39" i="1" s="1"/>
  <c r="B15" i="1"/>
  <c r="D38" i="1" l="1"/>
</calcChain>
</file>

<file path=xl/sharedStrings.xml><?xml version="1.0" encoding="utf-8"?>
<sst xmlns="http://schemas.openxmlformats.org/spreadsheetml/2006/main" count="87" uniqueCount="72">
  <si>
    <t>금액</t>
    <phoneticPr fontId="2" type="noConversion"/>
  </si>
  <si>
    <t>취득과정</t>
    <phoneticPr fontId="2" type="noConversion"/>
  </si>
  <si>
    <t>항목</t>
    <phoneticPr fontId="2" type="noConversion"/>
  </si>
  <si>
    <t>보유과정</t>
    <phoneticPr fontId="2" type="noConversion"/>
  </si>
  <si>
    <t>타경</t>
    <phoneticPr fontId="2" type="noConversion"/>
  </si>
  <si>
    <t>감정가격</t>
    <phoneticPr fontId="2" type="noConversion"/>
  </si>
  <si>
    <t>최저가격</t>
    <phoneticPr fontId="2" type="noConversion"/>
  </si>
  <si>
    <t>입찰가격</t>
    <phoneticPr fontId="2" type="noConversion"/>
  </si>
  <si>
    <t>대출금액</t>
    <phoneticPr fontId="2" type="noConversion"/>
  </si>
  <si>
    <t>적용금리</t>
    <phoneticPr fontId="2" type="noConversion"/>
  </si>
  <si>
    <t>입찰기일</t>
    <phoneticPr fontId="2" type="noConversion"/>
  </si>
  <si>
    <t>투자전략</t>
    <phoneticPr fontId="2" type="noConversion"/>
  </si>
  <si>
    <t>2020타경 11111</t>
    <phoneticPr fontId="2" type="noConversion"/>
  </si>
  <si>
    <t>비고</t>
    <phoneticPr fontId="2" type="noConversion"/>
  </si>
  <si>
    <t>계산식 (이해하신 분만 터치)</t>
    <phoneticPr fontId="2" type="noConversion"/>
  </si>
  <si>
    <t>비용</t>
    <phoneticPr fontId="2" type="noConversion"/>
  </si>
  <si>
    <t>취득세</t>
    <phoneticPr fontId="2" type="noConversion"/>
  </si>
  <si>
    <t>법무사비</t>
    <phoneticPr fontId="2" type="noConversion"/>
  </si>
  <si>
    <t>명도비용</t>
    <phoneticPr fontId="2" type="noConversion"/>
  </si>
  <si>
    <t>기타비용</t>
    <phoneticPr fontId="2" type="noConversion"/>
  </si>
  <si>
    <t>no</t>
    <phoneticPr fontId="2" type="noConversion"/>
  </si>
  <si>
    <t>사용처</t>
    <phoneticPr fontId="2" type="noConversion"/>
  </si>
  <si>
    <t>사유</t>
    <phoneticPr fontId="2" type="noConversion"/>
  </si>
  <si>
    <t>대출금액 적용
(감6, 낙8)</t>
    <phoneticPr fontId="2" type="noConversion"/>
  </si>
  <si>
    <t>취득세 적용
(85초과는 1.3%)</t>
    <phoneticPr fontId="2" type="noConversion"/>
  </si>
  <si>
    <t>주거용 부동산 면적</t>
    <phoneticPr fontId="2" type="noConversion"/>
  </si>
  <si>
    <t>㎡ 기준 (숫자만 기입)</t>
    <phoneticPr fontId="2" type="noConversion"/>
  </si>
  <si>
    <t>전체 지출관리 대장</t>
    <phoneticPr fontId="2" type="noConversion"/>
  </si>
  <si>
    <t>강제집행비용</t>
    <phoneticPr fontId="2" type="noConversion"/>
  </si>
  <si>
    <t>실투자금</t>
    <phoneticPr fontId="2" type="noConversion"/>
  </si>
  <si>
    <t>보유세</t>
    <phoneticPr fontId="2" type="noConversion"/>
  </si>
  <si>
    <t xml:space="preserve">지출관리대장에 </t>
    <phoneticPr fontId="2" type="noConversion"/>
  </si>
  <si>
    <t>적용 취득세</t>
    <phoneticPr fontId="2" type="noConversion"/>
  </si>
  <si>
    <t>중계수수로</t>
    <phoneticPr fontId="2" type="noConversion"/>
  </si>
  <si>
    <t>인테리어비용</t>
    <phoneticPr fontId="2" type="noConversion"/>
  </si>
  <si>
    <t>수익률 계산</t>
    <phoneticPr fontId="2" type="noConversion"/>
  </si>
  <si>
    <t>관리비</t>
    <phoneticPr fontId="2" type="noConversion"/>
  </si>
  <si>
    <t>실제 사용하는 모든 금액을 정리</t>
    <phoneticPr fontId="2" type="noConversion"/>
  </si>
  <si>
    <r>
      <t>기본사항 (</t>
    </r>
    <r>
      <rPr>
        <b/>
        <sz val="14"/>
        <color rgb="FF00B050"/>
        <rFont val="맑은 고딕"/>
        <family val="3"/>
        <charset val="129"/>
        <scheme val="minor"/>
      </rPr>
      <t>초록색 칸</t>
    </r>
    <r>
      <rPr>
        <b/>
        <sz val="14"/>
        <color theme="1"/>
        <rFont val="맑은 고딕"/>
        <family val="3"/>
        <charset val="129"/>
        <scheme val="minor"/>
      </rPr>
      <t>만 입력)</t>
    </r>
    <phoneticPr fontId="2" type="noConversion"/>
  </si>
  <si>
    <t>대출실행 후 대출금액으로 변경</t>
    <phoneticPr fontId="2" type="noConversion"/>
  </si>
  <si>
    <t>대출실행 후 대출이자로 변경</t>
    <phoneticPr fontId="2" type="noConversion"/>
  </si>
  <si>
    <t>전체투자금</t>
    <phoneticPr fontId="2" type="noConversion"/>
  </si>
  <si>
    <t>전체 실투자금</t>
    <phoneticPr fontId="2" type="noConversion"/>
  </si>
  <si>
    <t>부동산 계산기 이용 (6월1일 보유하면 납부)</t>
    <phoneticPr fontId="2" type="noConversion"/>
  </si>
  <si>
    <t>1.1% or 1.3% 자동계산</t>
    <phoneticPr fontId="2" type="noConversion"/>
  </si>
  <si>
    <t>자본적지출 (보일러 교체, 베란다 확장, 중문설치 등)</t>
    <phoneticPr fontId="2" type="noConversion"/>
  </si>
  <si>
    <t>그 외 지출(도배, 장판, 보일러 수리 등)</t>
    <phoneticPr fontId="2" type="noConversion"/>
  </si>
  <si>
    <t>※ 대출금액은 감정가의 80%, 낙찰가의 60% 중 낮은 금액으로 자동 반영</t>
    <phoneticPr fontId="2" type="noConversion"/>
  </si>
  <si>
    <t>※ 기본 1.1% 취득세율, 주거용 부동산 전용면적 84㎡ 초과시 취득세율 1.3%</t>
    <phoneticPr fontId="2" type="noConversion"/>
  </si>
  <si>
    <t>※ 주거용 부동산 기준</t>
    <phoneticPr fontId="2" type="noConversion"/>
  </si>
  <si>
    <t>※ 법무사비용은 법무사마다 다릅니다.. 그래도 낙찰가의 1%정도로 계산하시면 넉넉합니다.</t>
    <phoneticPr fontId="2" type="noConversion"/>
  </si>
  <si>
    <t>약 1%로 자동계산</t>
    <phoneticPr fontId="2" type="noConversion"/>
  </si>
  <si>
    <t>감정가대비 :</t>
    <phoneticPr fontId="2" type="noConversion"/>
  </si>
  <si>
    <t>납부할 잔금</t>
    <phoneticPr fontId="2" type="noConversion"/>
  </si>
  <si>
    <t>대출을 받은 후 납부할 잔금</t>
    <phoneticPr fontId="2" type="noConversion"/>
  </si>
  <si>
    <t>합계</t>
    <phoneticPr fontId="2" type="noConversion"/>
  </si>
  <si>
    <t>월세 수익률 계산기</t>
    <phoneticPr fontId="2" type="noConversion"/>
  </si>
  <si>
    <t>수익화 과정 (월세)</t>
    <phoneticPr fontId="2" type="noConversion"/>
  </si>
  <si>
    <t>보증금</t>
    <phoneticPr fontId="2" type="noConversion"/>
  </si>
  <si>
    <t>월세</t>
    <phoneticPr fontId="2" type="noConversion"/>
  </si>
  <si>
    <t>중개수수료 계산</t>
    <phoneticPr fontId="2" type="noConversion"/>
  </si>
  <si>
    <t>월수익</t>
    <phoneticPr fontId="2" type="noConversion"/>
  </si>
  <si>
    <t>연수익률</t>
    <phoneticPr fontId="2" type="noConversion"/>
  </si>
  <si>
    <t>※ 신규취득으로 무주택 &gt; 1주택자 기준</t>
    <phoneticPr fontId="2" type="noConversion"/>
  </si>
  <si>
    <t>월이자</t>
    <phoneticPr fontId="2" type="noConversion"/>
  </si>
  <si>
    <t>※ 사업자가 아닌 경우 수익적 지출은 공제 불가</t>
    <phoneticPr fontId="2" type="noConversion"/>
  </si>
  <si>
    <t>보유기간 중 월 이자</t>
    <phoneticPr fontId="2" type="noConversion"/>
  </si>
  <si>
    <t>※ 환산보증금에 맞춰 자동계산</t>
    <phoneticPr fontId="2" type="noConversion"/>
  </si>
  <si>
    <t>※ 보유과정에서 실제로 투자한 금액</t>
    <phoneticPr fontId="2" type="noConversion"/>
  </si>
  <si>
    <t>※ 보유과정까지의 전체 금액</t>
    <phoneticPr fontId="2" type="noConversion"/>
  </si>
  <si>
    <t>연수익</t>
    <phoneticPr fontId="2" type="noConversion"/>
  </si>
  <si>
    <t>월세는 환산보증금 적용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</si>
</sst>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176" formatCode="0.0%"/>
    <numFmt numFmtId="177" formatCode="_-&quot;₩&quot;* #,##0_-;\-&quot;₩&quot;* #,##0_-;_-&quot;₩&quot;* &quot;-&quot;?_-;_-@_-"/>
    <numFmt numFmtId="178" formatCode="_-&quot;₩&quot;* #,##0_-;\-&quot;₩&quot;* #,##0_-;_-&quot;₩&quot;* &quot;-&quot;??_-;_-@_-"/>
    <numFmt numFmtId="179" formatCode="0.000%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4"/>
      <color rgb="FF00B05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2" fontId="0" fillId="0" borderId="1" xfId="1" applyFon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2" fontId="3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2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8" fillId="2" borderId="10" xfId="0" applyFont="1" applyFill="1" applyBorder="1" applyAlignment="1">
      <alignment horizontal="center" vertical="center"/>
    </xf>
    <xf numFmtId="42" fontId="8" fillId="2" borderId="1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2" fontId="3" fillId="4" borderId="1" xfId="1" applyFont="1" applyFill="1" applyBorder="1" applyAlignment="1">
      <alignment horizontal="center" vertical="center"/>
    </xf>
    <xf numFmtId="14" fontId="3" fillId="4" borderId="1" xfId="1" applyNumberFormat="1" applyFont="1" applyFill="1" applyBorder="1" applyAlignment="1">
      <alignment horizontal="center" vertical="center"/>
    </xf>
    <xf numFmtId="0" fontId="3" fillId="4" borderId="1" xfId="1" applyNumberFormat="1" applyFont="1" applyFill="1" applyBorder="1" applyAlignment="1">
      <alignment horizontal="center" vertical="center"/>
    </xf>
    <xf numFmtId="9" fontId="3" fillId="4" borderId="1" xfId="1" applyNumberFormat="1" applyFont="1" applyFill="1" applyBorder="1" applyAlignment="1">
      <alignment horizontal="center" vertical="center"/>
    </xf>
    <xf numFmtId="42" fontId="0" fillId="0" borderId="8" xfId="0" applyNumberFormat="1" applyBorder="1">
      <alignment vertical="center"/>
    </xf>
    <xf numFmtId="176" fontId="0" fillId="0" borderId="8" xfId="0" applyNumberFormat="1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5" borderId="2" xfId="0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9" fontId="8" fillId="0" borderId="0" xfId="2" applyFont="1" applyFill="1" applyBorder="1" applyAlignment="1">
      <alignment horizontal="left" vertical="center"/>
    </xf>
    <xf numFmtId="9" fontId="8" fillId="0" borderId="0" xfId="2" applyFont="1" applyFill="1" applyBorder="1" applyAlignment="1">
      <alignment horizontal="center" vertical="center"/>
    </xf>
    <xf numFmtId="42" fontId="0" fillId="0" borderId="10" xfId="0" applyNumberFormat="1" applyBorder="1">
      <alignment vertical="center"/>
    </xf>
    <xf numFmtId="42" fontId="0" fillId="0" borderId="11" xfId="1" applyFont="1" applyBorder="1">
      <alignment vertical="center"/>
    </xf>
    <xf numFmtId="42" fontId="6" fillId="0" borderId="0" xfId="0" applyNumberFormat="1" applyFont="1">
      <alignment vertical="center"/>
    </xf>
    <xf numFmtId="0" fontId="3" fillId="0" borderId="28" xfId="0" applyFont="1" applyBorder="1" applyAlignment="1">
      <alignment horizontal="center" vertical="center"/>
    </xf>
    <xf numFmtId="42" fontId="0" fillId="0" borderId="29" xfId="1" applyFont="1" applyBorder="1" applyAlignment="1">
      <alignment horizontal="center" vertical="center"/>
    </xf>
    <xf numFmtId="42" fontId="8" fillId="2" borderId="1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79" fontId="8" fillId="2" borderId="30" xfId="2" applyNumberFormat="1" applyFont="1" applyFill="1" applyBorder="1" applyAlignment="1">
      <alignment horizontal="center" vertical="center"/>
    </xf>
    <xf numFmtId="179" fontId="8" fillId="2" borderId="31" xfId="2" applyNumberFormat="1" applyFont="1" applyFill="1" applyBorder="1" applyAlignment="1">
      <alignment horizontal="center" vertical="center"/>
    </xf>
    <xf numFmtId="179" fontId="8" fillId="2" borderId="32" xfId="2" applyNumberFormat="1" applyFont="1" applyFill="1" applyBorder="1" applyAlignment="1">
      <alignment horizontal="center" vertical="center"/>
    </xf>
    <xf numFmtId="179" fontId="8" fillId="2" borderId="34" xfId="2" applyNumberFormat="1" applyFont="1" applyFill="1" applyBorder="1" applyAlignment="1">
      <alignment horizontal="center" vertical="center"/>
    </xf>
    <xf numFmtId="179" fontId="8" fillId="2" borderId="35" xfId="2" applyNumberFormat="1" applyFont="1" applyFill="1" applyBorder="1" applyAlignment="1">
      <alignment horizontal="center" vertical="center"/>
    </xf>
    <xf numFmtId="179" fontId="8" fillId="2" borderId="36" xfId="2" applyNumberFormat="1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10" fontId="0" fillId="5" borderId="27" xfId="2" applyNumberFormat="1" applyFont="1" applyFill="1" applyBorder="1" applyAlignment="1">
      <alignment horizontal="center" vertical="center"/>
    </xf>
    <xf numFmtId="10" fontId="0" fillId="5" borderId="25" xfId="2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2" fontId="3" fillId="2" borderId="1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</cellXfs>
  <cellStyles count="3">
    <cellStyle name="백분율" xfId="2" builtinId="5"/>
    <cellStyle name="통화 [0]" xfId="1" builtinId="7"/>
    <cellStyle name="표준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B4DE8-5BA3-447C-AC24-90674C63A402}">
  <dimension ref="A1:S43"/>
  <sheetViews>
    <sheetView tabSelected="1" view="pageBreakPreview" zoomScaleNormal="100" zoomScaleSheetLayoutView="100" workbookViewId="0">
      <selection activeCell="H36" sqref="H36"/>
    </sheetView>
  </sheetViews>
  <sheetFormatPr defaultRowHeight="16.5" x14ac:dyDescent="0.3"/>
  <cols>
    <col min="1" max="1" width="17.875" style="9" bestFit="1" customWidth="1"/>
    <col min="2" max="2" width="16.5" style="1" bestFit="1" customWidth="1"/>
    <col min="3" max="6" width="11.375" style="1" customWidth="1"/>
    <col min="7" max="7" width="11.375" style="38" customWidth="1"/>
    <col min="8" max="9" width="11.375" style="1" customWidth="1"/>
    <col min="10" max="10" width="18.75" bestFit="1" customWidth="1"/>
    <col min="16" max="16" width="18.75" bestFit="1" customWidth="1"/>
    <col min="17" max="17" width="19.75" bestFit="1" customWidth="1"/>
    <col min="18" max="18" width="9.125" bestFit="1" customWidth="1"/>
    <col min="19" max="19" width="18.25" bestFit="1" customWidth="1"/>
  </cols>
  <sheetData>
    <row r="1" spans="1:19" ht="24" customHeight="1" thickBot="1" x14ac:dyDescent="0.35">
      <c r="A1" s="76" t="s">
        <v>56</v>
      </c>
      <c r="B1" s="77"/>
      <c r="C1" s="77"/>
      <c r="D1" s="77"/>
      <c r="E1" s="77"/>
      <c r="F1" s="78"/>
      <c r="G1" s="38" t="s">
        <v>63</v>
      </c>
      <c r="H1" s="39"/>
      <c r="I1" s="39"/>
      <c r="P1" s="73" t="s">
        <v>14</v>
      </c>
      <c r="Q1" s="74"/>
      <c r="R1" s="74"/>
      <c r="S1" s="75"/>
    </row>
    <row r="2" spans="1:19" s="24" customFormat="1" ht="25.5" customHeight="1" x14ac:dyDescent="0.3">
      <c r="A2" s="82" t="s">
        <v>38</v>
      </c>
      <c r="B2" s="83"/>
      <c r="C2" s="83"/>
      <c r="D2" s="83"/>
      <c r="E2" s="83"/>
      <c r="F2" s="84"/>
      <c r="G2" s="38" t="s">
        <v>49</v>
      </c>
      <c r="H2" s="39"/>
      <c r="I2" s="39"/>
      <c r="P2" s="32">
        <f>B5*60%</f>
        <v>313200000</v>
      </c>
      <c r="Q2" s="87" t="s">
        <v>23</v>
      </c>
      <c r="R2" s="71"/>
      <c r="S2" s="72"/>
    </row>
    <row r="3" spans="1:19" ht="17.25" x14ac:dyDescent="0.3">
      <c r="A3" s="79" t="s">
        <v>2</v>
      </c>
      <c r="B3" s="80"/>
      <c r="C3" s="80" t="s">
        <v>13</v>
      </c>
      <c r="D3" s="80"/>
      <c r="E3" s="80"/>
      <c r="F3" s="81"/>
      <c r="G3" s="40"/>
      <c r="H3" s="41"/>
      <c r="I3" s="41"/>
      <c r="P3" s="32">
        <f>B7*80%</f>
        <v>320000000</v>
      </c>
      <c r="Q3" s="71"/>
      <c r="R3" s="71"/>
      <c r="S3" s="72"/>
    </row>
    <row r="4" spans="1:19" x14ac:dyDescent="0.3">
      <c r="A4" s="13" t="s">
        <v>4</v>
      </c>
      <c r="B4" s="27" t="s">
        <v>12</v>
      </c>
      <c r="C4" s="71"/>
      <c r="D4" s="71"/>
      <c r="E4" s="71"/>
      <c r="F4" s="72"/>
      <c r="P4" s="33">
        <v>1.0999999999999999E-2</v>
      </c>
      <c r="Q4" s="87" t="s">
        <v>24</v>
      </c>
      <c r="R4" s="71"/>
      <c r="S4" s="72"/>
    </row>
    <row r="5" spans="1:19" x14ac:dyDescent="0.3">
      <c r="A5" s="13" t="s">
        <v>5</v>
      </c>
      <c r="B5" s="28">
        <v>522000000</v>
      </c>
      <c r="C5" s="71"/>
      <c r="D5" s="71"/>
      <c r="E5" s="71"/>
      <c r="F5" s="72"/>
      <c r="P5" s="33">
        <v>1.2999999999999999E-2</v>
      </c>
      <c r="Q5" s="71"/>
      <c r="R5" s="71"/>
      <c r="S5" s="72"/>
    </row>
    <row r="6" spans="1:19" x14ac:dyDescent="0.3">
      <c r="A6" s="13" t="s">
        <v>6</v>
      </c>
      <c r="B6" s="28">
        <v>365400000</v>
      </c>
      <c r="C6" s="37" t="s">
        <v>52</v>
      </c>
      <c r="D6" s="85">
        <f>B6/B5</f>
        <v>0.7</v>
      </c>
      <c r="E6" s="85"/>
      <c r="F6" s="86"/>
      <c r="P6" s="34">
        <f>IF(B10&gt;84,P5,P4)</f>
        <v>1.0999999999999999E-2</v>
      </c>
      <c r="Q6" s="71" t="s">
        <v>32</v>
      </c>
      <c r="R6" s="71"/>
      <c r="S6" s="72"/>
    </row>
    <row r="7" spans="1:19" ht="17.25" thickBot="1" x14ac:dyDescent="0.35">
      <c r="A7" s="13" t="s">
        <v>7</v>
      </c>
      <c r="B7" s="28">
        <v>400000000</v>
      </c>
      <c r="C7" s="37" t="s">
        <v>52</v>
      </c>
      <c r="D7" s="85">
        <f>B7/B5</f>
        <v>0.76628352490421459</v>
      </c>
      <c r="E7" s="85"/>
      <c r="F7" s="86"/>
      <c r="P7" s="44">
        <f>B32+(B33*100)</f>
        <v>125000000</v>
      </c>
      <c r="Q7" s="45">
        <f>IF(P7&gt;50000000,P7,(B32+(B33*70)))</f>
        <v>125000000</v>
      </c>
      <c r="R7" s="35" t="s">
        <v>60</v>
      </c>
      <c r="S7" s="36"/>
    </row>
    <row r="8" spans="1:19" ht="20.25" x14ac:dyDescent="0.3">
      <c r="A8" s="13" t="s">
        <v>10</v>
      </c>
      <c r="B8" s="29">
        <v>45232</v>
      </c>
      <c r="C8" s="71"/>
      <c r="D8" s="71"/>
      <c r="E8" s="71"/>
      <c r="F8" s="72"/>
      <c r="R8" s="24"/>
      <c r="S8" s="24"/>
    </row>
    <row r="9" spans="1:19" x14ac:dyDescent="0.3">
      <c r="A9" s="13" t="s">
        <v>8</v>
      </c>
      <c r="B9" s="3">
        <f>IF(P2&lt;P3,P2,P3)</f>
        <v>313200000</v>
      </c>
      <c r="C9" s="71" t="s">
        <v>39</v>
      </c>
      <c r="D9" s="71"/>
      <c r="E9" s="71"/>
      <c r="F9" s="72"/>
      <c r="G9" s="38" t="s">
        <v>47</v>
      </c>
    </row>
    <row r="10" spans="1:19" ht="16.5" customHeight="1" x14ac:dyDescent="0.3">
      <c r="A10" s="13" t="s">
        <v>25</v>
      </c>
      <c r="B10" s="30">
        <v>74</v>
      </c>
      <c r="C10" s="71" t="s">
        <v>26</v>
      </c>
      <c r="D10" s="71"/>
      <c r="E10" s="71"/>
      <c r="F10" s="72"/>
    </row>
    <row r="11" spans="1:19" ht="16.5" customHeight="1" x14ac:dyDescent="0.3">
      <c r="A11" s="13" t="s">
        <v>9</v>
      </c>
      <c r="B11" s="31">
        <v>0.05</v>
      </c>
      <c r="C11" s="71" t="s">
        <v>40</v>
      </c>
      <c r="D11" s="71"/>
      <c r="E11" s="71"/>
      <c r="F11" s="72"/>
    </row>
    <row r="12" spans="1:19" ht="16.5" customHeight="1" thickBot="1" x14ac:dyDescent="0.35">
      <c r="A12" s="13" t="s">
        <v>11</v>
      </c>
      <c r="B12" s="30" t="s">
        <v>59</v>
      </c>
      <c r="C12" s="71"/>
      <c r="D12" s="71"/>
      <c r="E12" s="71"/>
      <c r="F12" s="72"/>
      <c r="P12" s="24"/>
      <c r="Q12" s="24"/>
    </row>
    <row r="13" spans="1:19" ht="16.5" customHeight="1" x14ac:dyDescent="0.3">
      <c r="A13" s="88" t="s">
        <v>1</v>
      </c>
      <c r="B13" s="89"/>
      <c r="C13" s="89"/>
      <c r="D13" s="89"/>
      <c r="E13" s="89"/>
      <c r="F13" s="90"/>
    </row>
    <row r="14" spans="1:19" ht="16.5" customHeight="1" x14ac:dyDescent="0.3">
      <c r="A14" s="22" t="s">
        <v>2</v>
      </c>
      <c r="B14" s="7" t="s">
        <v>15</v>
      </c>
      <c r="C14" s="80" t="s">
        <v>13</v>
      </c>
      <c r="D14" s="80"/>
      <c r="E14" s="80"/>
      <c r="F14" s="81"/>
      <c r="R14" s="24"/>
      <c r="S14" s="24"/>
    </row>
    <row r="15" spans="1:19" ht="16.5" customHeight="1" x14ac:dyDescent="0.3">
      <c r="A15" s="13" t="s">
        <v>53</v>
      </c>
      <c r="B15" s="4">
        <f>B7-B9</f>
        <v>86800000</v>
      </c>
      <c r="C15" s="71" t="s">
        <v>54</v>
      </c>
      <c r="D15" s="71"/>
      <c r="E15" s="71"/>
      <c r="F15" s="72"/>
      <c r="H15" s="39"/>
    </row>
    <row r="16" spans="1:19" s="24" customFormat="1" ht="25.5" customHeight="1" x14ac:dyDescent="0.3">
      <c r="A16" s="13" t="s">
        <v>16</v>
      </c>
      <c r="B16" s="4">
        <f>B7*P6</f>
        <v>4400000</v>
      </c>
      <c r="C16" s="71" t="s">
        <v>44</v>
      </c>
      <c r="D16" s="71"/>
      <c r="E16" s="71"/>
      <c r="F16" s="72"/>
      <c r="G16" s="38" t="s">
        <v>48</v>
      </c>
      <c r="I16" s="39"/>
      <c r="P16"/>
      <c r="Q16"/>
      <c r="R16"/>
      <c r="S16"/>
    </row>
    <row r="17" spans="1:19" ht="16.5" customHeight="1" x14ac:dyDescent="0.3">
      <c r="A17" s="13" t="s">
        <v>17</v>
      </c>
      <c r="B17" s="5">
        <f>B7*1%</f>
        <v>4000000</v>
      </c>
      <c r="C17" s="71" t="s">
        <v>51</v>
      </c>
      <c r="D17" s="71"/>
      <c r="E17" s="71"/>
      <c r="F17" s="72"/>
      <c r="G17" s="38" t="s">
        <v>50</v>
      </c>
      <c r="H17" s="41"/>
      <c r="I17" s="41"/>
      <c r="P17" s="24"/>
      <c r="Q17" s="24"/>
    </row>
    <row r="18" spans="1:19" ht="16.5" customHeight="1" x14ac:dyDescent="0.3">
      <c r="A18" s="13" t="s">
        <v>18</v>
      </c>
      <c r="B18" s="28">
        <v>2000000</v>
      </c>
      <c r="C18" s="71"/>
      <c r="D18" s="71"/>
      <c r="E18" s="71"/>
      <c r="F18" s="72"/>
      <c r="H18" s="41"/>
      <c r="I18" s="41"/>
      <c r="P18" s="24"/>
      <c r="Q18" s="24"/>
    </row>
    <row r="19" spans="1:19" ht="16.5" customHeight="1" x14ac:dyDescent="0.3">
      <c r="A19" s="13" t="s">
        <v>28</v>
      </c>
      <c r="B19" s="28">
        <v>0</v>
      </c>
      <c r="C19" s="71"/>
      <c r="D19" s="71"/>
      <c r="E19" s="71"/>
      <c r="F19" s="72"/>
      <c r="R19" s="24"/>
      <c r="S19" s="24"/>
    </row>
    <row r="20" spans="1:19" ht="16.5" customHeight="1" x14ac:dyDescent="0.3">
      <c r="A20" s="13" t="s">
        <v>34</v>
      </c>
      <c r="B20" s="28">
        <v>0</v>
      </c>
      <c r="C20" s="71" t="s">
        <v>45</v>
      </c>
      <c r="D20" s="71"/>
      <c r="E20" s="71"/>
      <c r="F20" s="72"/>
      <c r="R20" s="24"/>
      <c r="S20" s="24"/>
    </row>
    <row r="21" spans="1:19" ht="16.5" customHeight="1" x14ac:dyDescent="0.3">
      <c r="A21" s="13" t="s">
        <v>34</v>
      </c>
      <c r="B21" s="28">
        <v>0</v>
      </c>
      <c r="C21" s="71" t="s">
        <v>46</v>
      </c>
      <c r="D21" s="71"/>
      <c r="E21" s="71"/>
      <c r="F21" s="72"/>
      <c r="G21" s="38" t="s">
        <v>65</v>
      </c>
    </row>
    <row r="22" spans="1:19" x14ac:dyDescent="0.3">
      <c r="A22" s="13" t="s">
        <v>36</v>
      </c>
      <c r="B22" s="28">
        <v>0</v>
      </c>
      <c r="C22" s="71"/>
      <c r="D22" s="71"/>
      <c r="E22" s="71"/>
      <c r="F22" s="72"/>
    </row>
    <row r="23" spans="1:19" ht="17.25" thickBot="1" x14ac:dyDescent="0.35">
      <c r="A23" s="13" t="s">
        <v>19</v>
      </c>
      <c r="B23" s="28">
        <v>0</v>
      </c>
      <c r="C23" s="71" t="s">
        <v>31</v>
      </c>
      <c r="D23" s="71"/>
      <c r="E23" s="71"/>
      <c r="F23" s="72"/>
    </row>
    <row r="24" spans="1:19" ht="20.25" x14ac:dyDescent="0.3">
      <c r="A24" s="62" t="s">
        <v>3</v>
      </c>
      <c r="B24" s="63"/>
      <c r="C24" s="63"/>
      <c r="D24" s="63"/>
      <c r="E24" s="63"/>
      <c r="F24" s="64"/>
    </row>
    <row r="25" spans="1:19" ht="17.25" x14ac:dyDescent="0.3">
      <c r="A25" s="22" t="s">
        <v>2</v>
      </c>
      <c r="B25" s="7" t="s">
        <v>0</v>
      </c>
      <c r="C25" s="65" t="s">
        <v>13</v>
      </c>
      <c r="D25" s="66"/>
      <c r="E25" s="66"/>
      <c r="F25" s="67"/>
    </row>
    <row r="26" spans="1:19" x14ac:dyDescent="0.3">
      <c r="A26" s="13" t="s">
        <v>30</v>
      </c>
      <c r="B26" s="27">
        <v>0</v>
      </c>
      <c r="C26" s="68" t="s">
        <v>43</v>
      </c>
      <c r="D26" s="69"/>
      <c r="E26" s="69"/>
      <c r="F26" s="70"/>
    </row>
    <row r="27" spans="1:19" x14ac:dyDescent="0.3">
      <c r="A27" s="13" t="s">
        <v>64</v>
      </c>
      <c r="B27" s="6">
        <f>B9*B11/12</f>
        <v>1305000</v>
      </c>
      <c r="C27" s="68" t="s">
        <v>66</v>
      </c>
      <c r="D27" s="69"/>
      <c r="E27" s="69"/>
      <c r="F27" s="70"/>
    </row>
    <row r="28" spans="1:19" s="24" customFormat="1" ht="25.5" customHeight="1" x14ac:dyDescent="0.3">
      <c r="A28" s="13" t="s">
        <v>29</v>
      </c>
      <c r="B28" s="6">
        <f>B7-B9+B16+B17+B18+B19+B22+B21+B23+B20+B26</f>
        <v>97200000</v>
      </c>
      <c r="C28" s="68"/>
      <c r="D28" s="69"/>
      <c r="E28" s="69"/>
      <c r="F28" s="70"/>
      <c r="G28" s="38" t="s">
        <v>68</v>
      </c>
      <c r="H28" s="39"/>
      <c r="I28" s="39"/>
      <c r="J28" s="46"/>
      <c r="P28"/>
      <c r="Q28"/>
      <c r="R28"/>
      <c r="S28"/>
    </row>
    <row r="29" spans="1:19" ht="21" thickBot="1" x14ac:dyDescent="0.35">
      <c r="A29" s="15" t="s">
        <v>41</v>
      </c>
      <c r="B29" s="16">
        <f>B7+B16+B17+B18+B19+B22+B21+B23+B26</f>
        <v>410400000</v>
      </c>
      <c r="C29" s="51"/>
      <c r="D29" s="52"/>
      <c r="E29" s="52"/>
      <c r="F29" s="53"/>
      <c r="G29" s="38" t="s">
        <v>69</v>
      </c>
      <c r="H29" s="41"/>
      <c r="I29" s="41"/>
      <c r="J29" s="24"/>
    </row>
    <row r="30" spans="1:19" ht="20.25" x14ac:dyDescent="0.3">
      <c r="A30" s="62" t="s">
        <v>57</v>
      </c>
      <c r="B30" s="63"/>
      <c r="C30" s="63"/>
      <c r="D30" s="63"/>
      <c r="E30" s="63"/>
      <c r="F30" s="64"/>
    </row>
    <row r="31" spans="1:19" ht="17.25" x14ac:dyDescent="0.3">
      <c r="A31" s="22" t="s">
        <v>2</v>
      </c>
      <c r="B31" s="7" t="s">
        <v>0</v>
      </c>
      <c r="C31" s="80" t="s">
        <v>13</v>
      </c>
      <c r="D31" s="80"/>
      <c r="E31" s="80"/>
      <c r="F31" s="81"/>
    </row>
    <row r="32" spans="1:19" x14ac:dyDescent="0.3">
      <c r="A32" s="13" t="s">
        <v>58</v>
      </c>
      <c r="B32" s="28">
        <v>35000000</v>
      </c>
      <c r="C32" s="71"/>
      <c r="D32" s="71"/>
      <c r="E32" s="71"/>
      <c r="F32" s="72"/>
    </row>
    <row r="33" spans="1:19" x14ac:dyDescent="0.3">
      <c r="A33" s="13" t="s">
        <v>59</v>
      </c>
      <c r="B33" s="28">
        <v>900000</v>
      </c>
      <c r="C33" s="71"/>
      <c r="D33" s="71"/>
      <c r="E33" s="71"/>
      <c r="F33" s="72"/>
    </row>
    <row r="34" spans="1:19" s="24" customFormat="1" ht="21" thickBot="1" x14ac:dyDescent="0.35">
      <c r="A34" s="47" t="s">
        <v>33</v>
      </c>
      <c r="B34" s="48">
        <f>Q7*0.4%</f>
        <v>500000</v>
      </c>
      <c r="C34" s="91" t="s">
        <v>71</v>
      </c>
      <c r="D34" s="91"/>
      <c r="E34" s="91"/>
      <c r="F34" s="92"/>
      <c r="G34" s="38" t="s">
        <v>67</v>
      </c>
      <c r="H34" s="39"/>
      <c r="I34" s="39"/>
      <c r="P34"/>
      <c r="Q34"/>
      <c r="R34"/>
      <c r="S34"/>
    </row>
    <row r="35" spans="1:19" ht="20.25" x14ac:dyDescent="0.3">
      <c r="A35" s="88" t="s">
        <v>35</v>
      </c>
      <c r="B35" s="89"/>
      <c r="C35" s="89"/>
      <c r="D35" s="89"/>
      <c r="E35" s="89"/>
      <c r="F35" s="90"/>
      <c r="G35" s="40"/>
      <c r="I35" s="41"/>
    </row>
    <row r="36" spans="1:19" ht="17.25" x14ac:dyDescent="0.3">
      <c r="A36" s="22" t="s">
        <v>2</v>
      </c>
      <c r="B36" s="7" t="s">
        <v>0</v>
      </c>
      <c r="C36" s="80" t="s">
        <v>13</v>
      </c>
      <c r="D36" s="80"/>
      <c r="E36" s="80"/>
      <c r="F36" s="81"/>
      <c r="H36" s="41"/>
    </row>
    <row r="37" spans="1:19" x14ac:dyDescent="0.3">
      <c r="A37" s="23" t="s">
        <v>41</v>
      </c>
      <c r="B37" s="11">
        <f>B7+B20+B16+B17+B18+B19+B21+B22+B23+B34-B32</f>
        <v>375900000</v>
      </c>
      <c r="C37" s="93" t="s">
        <v>42</v>
      </c>
      <c r="D37" s="93"/>
      <c r="E37" s="94">
        <f>B28-B34-B32</f>
        <v>61700000</v>
      </c>
      <c r="F37" s="95"/>
    </row>
    <row r="38" spans="1:19" x14ac:dyDescent="0.3">
      <c r="A38" s="50" t="s">
        <v>61</v>
      </c>
      <c r="B38" s="49">
        <f>B33-B27</f>
        <v>-405000</v>
      </c>
      <c r="C38" s="60" t="s">
        <v>62</v>
      </c>
      <c r="D38" s="54">
        <f>B38*12/E37</f>
        <v>-7.876823338735818E-2</v>
      </c>
      <c r="E38" s="55"/>
      <c r="F38" s="56"/>
    </row>
    <row r="39" spans="1:19" ht="17.25" thickBot="1" x14ac:dyDescent="0.35">
      <c r="A39" s="25" t="s">
        <v>70</v>
      </c>
      <c r="B39" s="26">
        <f>B38*12</f>
        <v>-4860000</v>
      </c>
      <c r="C39" s="61"/>
      <c r="D39" s="57"/>
      <c r="E39" s="58"/>
      <c r="F39" s="59"/>
    </row>
    <row r="41" spans="1:19" s="24" customFormat="1" ht="25.5" customHeight="1" x14ac:dyDescent="0.3">
      <c r="A41" s="9"/>
      <c r="B41" s="1"/>
      <c r="C41" s="1"/>
      <c r="D41" s="1"/>
      <c r="E41" s="1"/>
      <c r="F41" s="1"/>
      <c r="G41" s="40"/>
      <c r="H41" s="39"/>
      <c r="I41" s="39"/>
      <c r="P41"/>
      <c r="Q41"/>
      <c r="R41"/>
      <c r="S41"/>
    </row>
    <row r="42" spans="1:19" s="24" customFormat="1" ht="20.25" x14ac:dyDescent="0.3">
      <c r="A42" s="9"/>
      <c r="B42" s="1"/>
      <c r="C42" s="1"/>
      <c r="D42" s="1"/>
      <c r="E42" s="1"/>
      <c r="F42" s="1"/>
      <c r="G42" s="40"/>
      <c r="H42" s="9"/>
      <c r="I42" s="9"/>
      <c r="P42"/>
      <c r="Q42"/>
      <c r="R42"/>
      <c r="S42"/>
    </row>
    <row r="43" spans="1:19" ht="35.25" customHeight="1" x14ac:dyDescent="0.3">
      <c r="G43" s="42"/>
      <c r="H43" s="43"/>
      <c r="I43" s="43"/>
    </row>
  </sheetData>
  <mergeCells count="45">
    <mergeCell ref="C22:F22"/>
    <mergeCell ref="C20:F20"/>
    <mergeCell ref="C9:F9"/>
    <mergeCell ref="A30:F30"/>
    <mergeCell ref="A35:F35"/>
    <mergeCell ref="C31:F31"/>
    <mergeCell ref="C32:F32"/>
    <mergeCell ref="C34:F34"/>
    <mergeCell ref="C33:F33"/>
    <mergeCell ref="C15:F15"/>
    <mergeCell ref="C23:F23"/>
    <mergeCell ref="C14:F14"/>
    <mergeCell ref="C16:F16"/>
    <mergeCell ref="A13:F13"/>
    <mergeCell ref="C21:F21"/>
    <mergeCell ref="C17:F17"/>
    <mergeCell ref="C18:F18"/>
    <mergeCell ref="C19:F19"/>
    <mergeCell ref="C11:F11"/>
    <mergeCell ref="C12:F12"/>
    <mergeCell ref="C10:F10"/>
    <mergeCell ref="P1:S1"/>
    <mergeCell ref="A1:F1"/>
    <mergeCell ref="A3:B3"/>
    <mergeCell ref="C3:F3"/>
    <mergeCell ref="A2:F2"/>
    <mergeCell ref="C4:F4"/>
    <mergeCell ref="D7:F7"/>
    <mergeCell ref="D6:F6"/>
    <mergeCell ref="C5:F5"/>
    <mergeCell ref="Q2:S3"/>
    <mergeCell ref="Q4:S5"/>
    <mergeCell ref="Q6:S6"/>
    <mergeCell ref="C8:F8"/>
    <mergeCell ref="C29:F29"/>
    <mergeCell ref="D38:F39"/>
    <mergeCell ref="C38:C39"/>
    <mergeCell ref="A24:F24"/>
    <mergeCell ref="C25:F25"/>
    <mergeCell ref="C26:F26"/>
    <mergeCell ref="C27:F27"/>
    <mergeCell ref="C28:F28"/>
    <mergeCell ref="C37:D37"/>
    <mergeCell ref="E37:F37"/>
    <mergeCell ref="C36:F36"/>
  </mergeCells>
  <phoneticPr fontId="2" type="noConversion"/>
  <conditionalFormatting sqref="B10">
    <cfRule type="expression" dxfId="1" priority="2">
      <formula>$B$10&gt;85</formula>
    </cfRule>
    <cfRule type="expression" dxfId="0" priority="3">
      <formula>"&lt;85"</formula>
    </cfRule>
  </conditionalFormatting>
  <pageMargins left="0.7" right="0.7" top="0.75" bottom="0.75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5842D-9834-4F72-B57E-C57F344FEC1A}">
  <dimension ref="A1:D43"/>
  <sheetViews>
    <sheetView view="pageBreakPreview" zoomScaleNormal="100" zoomScaleSheetLayoutView="100" workbookViewId="0">
      <selection activeCell="B4" sqref="B4"/>
    </sheetView>
  </sheetViews>
  <sheetFormatPr defaultRowHeight="16.5" x14ac:dyDescent="0.3"/>
  <cols>
    <col min="1" max="1" width="5" customWidth="1"/>
    <col min="2" max="2" width="12.125" customWidth="1"/>
    <col min="3" max="3" width="22.875" customWidth="1"/>
    <col min="4" max="4" width="30.75" customWidth="1"/>
  </cols>
  <sheetData>
    <row r="1" spans="1:4" ht="21" thickBot="1" x14ac:dyDescent="0.35">
      <c r="A1" s="76" t="s">
        <v>27</v>
      </c>
      <c r="B1" s="77"/>
      <c r="C1" s="77"/>
      <c r="D1" s="96"/>
    </row>
    <row r="2" spans="1:4" x14ac:dyDescent="0.3">
      <c r="A2" s="97" t="s">
        <v>37</v>
      </c>
      <c r="B2" s="97"/>
      <c r="C2" s="97"/>
      <c r="D2" s="98"/>
    </row>
    <row r="3" spans="1:4" x14ac:dyDescent="0.3">
      <c r="A3" s="19" t="s">
        <v>20</v>
      </c>
      <c r="B3" s="12" t="s">
        <v>21</v>
      </c>
      <c r="C3" s="12" t="s">
        <v>0</v>
      </c>
      <c r="D3" s="20" t="s">
        <v>22</v>
      </c>
    </row>
    <row r="4" spans="1:4" x14ac:dyDescent="0.3">
      <c r="A4" s="10">
        <v>1</v>
      </c>
      <c r="B4" s="2"/>
      <c r="C4" s="2"/>
      <c r="D4" s="14"/>
    </row>
    <row r="5" spans="1:4" x14ac:dyDescent="0.3">
      <c r="A5" s="10">
        <v>2</v>
      </c>
      <c r="B5" s="2"/>
      <c r="C5" s="2"/>
      <c r="D5" s="14"/>
    </row>
    <row r="6" spans="1:4" x14ac:dyDescent="0.3">
      <c r="A6" s="10">
        <v>3</v>
      </c>
      <c r="B6" s="2"/>
      <c r="C6" s="2"/>
      <c r="D6" s="14"/>
    </row>
    <row r="7" spans="1:4" x14ac:dyDescent="0.3">
      <c r="A7" s="10">
        <v>4</v>
      </c>
      <c r="B7" s="2"/>
      <c r="C7" s="2"/>
      <c r="D7" s="14"/>
    </row>
    <row r="8" spans="1:4" x14ac:dyDescent="0.3">
      <c r="A8" s="10">
        <v>5</v>
      </c>
      <c r="B8" s="2"/>
      <c r="C8" s="2"/>
      <c r="D8" s="14"/>
    </row>
    <row r="9" spans="1:4" x14ac:dyDescent="0.3">
      <c r="A9" s="10">
        <v>6</v>
      </c>
      <c r="B9" s="2"/>
      <c r="C9" s="2"/>
      <c r="D9" s="14"/>
    </row>
    <row r="10" spans="1:4" x14ac:dyDescent="0.3">
      <c r="A10" s="10">
        <v>7</v>
      </c>
      <c r="B10" s="2"/>
      <c r="C10" s="2"/>
      <c r="D10" s="14"/>
    </row>
    <row r="11" spans="1:4" x14ac:dyDescent="0.3">
      <c r="A11" s="10">
        <v>8</v>
      </c>
      <c r="B11" s="2"/>
      <c r="C11" s="2"/>
      <c r="D11" s="14"/>
    </row>
    <row r="12" spans="1:4" x14ac:dyDescent="0.3">
      <c r="A12" s="10">
        <v>9</v>
      </c>
      <c r="B12" s="2"/>
      <c r="C12" s="2"/>
      <c r="D12" s="14"/>
    </row>
    <row r="13" spans="1:4" x14ac:dyDescent="0.3">
      <c r="A13" s="10">
        <v>10</v>
      </c>
      <c r="B13" s="2"/>
      <c r="C13" s="2"/>
      <c r="D13" s="14"/>
    </row>
    <row r="14" spans="1:4" x14ac:dyDescent="0.3">
      <c r="A14" s="10">
        <v>11</v>
      </c>
      <c r="B14" s="2"/>
      <c r="C14" s="2"/>
      <c r="D14" s="14"/>
    </row>
    <row r="15" spans="1:4" x14ac:dyDescent="0.3">
      <c r="A15" s="10">
        <v>12</v>
      </c>
      <c r="B15" s="2"/>
      <c r="C15" s="2"/>
      <c r="D15" s="14"/>
    </row>
    <row r="16" spans="1:4" x14ac:dyDescent="0.3">
      <c r="A16" s="10">
        <v>13</v>
      </c>
      <c r="B16" s="2"/>
      <c r="C16" s="2"/>
      <c r="D16" s="14"/>
    </row>
    <row r="17" spans="1:4" x14ac:dyDescent="0.3">
      <c r="A17" s="10">
        <v>14</v>
      </c>
      <c r="B17" s="2"/>
      <c r="C17" s="2"/>
      <c r="D17" s="14"/>
    </row>
    <row r="18" spans="1:4" x14ac:dyDescent="0.3">
      <c r="A18" s="10">
        <v>15</v>
      </c>
      <c r="B18" s="2"/>
      <c r="C18" s="2"/>
      <c r="D18" s="14"/>
    </row>
    <row r="19" spans="1:4" x14ac:dyDescent="0.3">
      <c r="A19" s="10">
        <v>16</v>
      </c>
      <c r="B19" s="2"/>
      <c r="C19" s="2"/>
      <c r="D19" s="14"/>
    </row>
    <row r="20" spans="1:4" x14ac:dyDescent="0.3">
      <c r="A20" s="10">
        <v>17</v>
      </c>
      <c r="B20" s="2"/>
      <c r="C20" s="2"/>
      <c r="D20" s="14"/>
    </row>
    <row r="21" spans="1:4" x14ac:dyDescent="0.3">
      <c r="A21" s="10">
        <v>18</v>
      </c>
      <c r="B21" s="2"/>
      <c r="C21" s="2"/>
      <c r="D21" s="14"/>
    </row>
    <row r="22" spans="1:4" x14ac:dyDescent="0.3">
      <c r="A22" s="10">
        <v>19</v>
      </c>
      <c r="B22" s="2"/>
      <c r="C22" s="2"/>
      <c r="D22" s="14"/>
    </row>
    <row r="23" spans="1:4" x14ac:dyDescent="0.3">
      <c r="A23" s="10">
        <v>20</v>
      </c>
      <c r="B23" s="2"/>
      <c r="C23" s="2"/>
      <c r="D23" s="14"/>
    </row>
    <row r="24" spans="1:4" x14ac:dyDescent="0.3">
      <c r="A24" s="10">
        <v>21</v>
      </c>
      <c r="B24" s="2"/>
      <c r="C24" s="2"/>
      <c r="D24" s="14"/>
    </row>
    <row r="25" spans="1:4" x14ac:dyDescent="0.3">
      <c r="A25" s="10">
        <v>22</v>
      </c>
      <c r="B25" s="2"/>
      <c r="C25" s="2"/>
      <c r="D25" s="14"/>
    </row>
    <row r="26" spans="1:4" x14ac:dyDescent="0.3">
      <c r="A26" s="10">
        <v>23</v>
      </c>
      <c r="B26" s="2"/>
      <c r="C26" s="2"/>
      <c r="D26" s="14"/>
    </row>
    <row r="27" spans="1:4" x14ac:dyDescent="0.3">
      <c r="A27" s="10">
        <v>24</v>
      </c>
      <c r="B27" s="2"/>
      <c r="C27" s="2"/>
      <c r="D27" s="14"/>
    </row>
    <row r="28" spans="1:4" x14ac:dyDescent="0.3">
      <c r="A28" s="10">
        <v>25</v>
      </c>
      <c r="B28" s="2"/>
      <c r="C28" s="2"/>
      <c r="D28" s="14"/>
    </row>
    <row r="29" spans="1:4" x14ac:dyDescent="0.3">
      <c r="A29" s="10">
        <v>26</v>
      </c>
      <c r="B29" s="2"/>
      <c r="C29" s="2"/>
      <c r="D29" s="14"/>
    </row>
    <row r="30" spans="1:4" x14ac:dyDescent="0.3">
      <c r="A30" s="10">
        <v>27</v>
      </c>
      <c r="B30" s="2"/>
      <c r="C30" s="2"/>
      <c r="D30" s="14"/>
    </row>
    <row r="31" spans="1:4" x14ac:dyDescent="0.3">
      <c r="A31" s="10">
        <v>28</v>
      </c>
      <c r="B31" s="2"/>
      <c r="C31" s="2"/>
      <c r="D31" s="14"/>
    </row>
    <row r="32" spans="1:4" x14ac:dyDescent="0.3">
      <c r="A32" s="10">
        <v>29</v>
      </c>
      <c r="B32" s="2"/>
      <c r="C32" s="2"/>
      <c r="D32" s="14"/>
    </row>
    <row r="33" spans="1:4" x14ac:dyDescent="0.3">
      <c r="A33" s="10">
        <v>30</v>
      </c>
      <c r="B33" s="2"/>
      <c r="C33" s="2"/>
      <c r="D33" s="14"/>
    </row>
    <row r="34" spans="1:4" x14ac:dyDescent="0.3">
      <c r="A34" s="10">
        <v>31</v>
      </c>
      <c r="B34" s="2"/>
      <c r="C34" s="2"/>
      <c r="D34" s="14"/>
    </row>
    <row r="35" spans="1:4" x14ac:dyDescent="0.3">
      <c r="A35" s="10">
        <v>32</v>
      </c>
      <c r="B35" s="2"/>
      <c r="C35" s="2"/>
      <c r="D35" s="14"/>
    </row>
    <row r="36" spans="1:4" x14ac:dyDescent="0.3">
      <c r="A36" s="10">
        <v>33</v>
      </c>
      <c r="B36" s="2"/>
      <c r="C36" s="2"/>
      <c r="D36" s="14"/>
    </row>
    <row r="37" spans="1:4" x14ac:dyDescent="0.3">
      <c r="A37" s="10">
        <v>34</v>
      </c>
      <c r="B37" s="2"/>
      <c r="C37" s="2"/>
      <c r="D37" s="14"/>
    </row>
    <row r="38" spans="1:4" x14ac:dyDescent="0.3">
      <c r="A38" s="10">
        <v>35</v>
      </c>
      <c r="B38" s="2"/>
      <c r="C38" s="2"/>
      <c r="D38" s="14"/>
    </row>
    <row r="39" spans="1:4" x14ac:dyDescent="0.3">
      <c r="A39" s="10">
        <v>36</v>
      </c>
      <c r="B39" s="2"/>
      <c r="C39" s="2"/>
      <c r="D39" s="14"/>
    </row>
    <row r="40" spans="1:4" x14ac:dyDescent="0.3">
      <c r="A40" s="10">
        <v>37</v>
      </c>
      <c r="B40" s="2"/>
      <c r="C40" s="2"/>
      <c r="D40" s="14"/>
    </row>
    <row r="41" spans="1:4" x14ac:dyDescent="0.3">
      <c r="A41" s="10">
        <v>38</v>
      </c>
      <c r="B41" s="2"/>
      <c r="C41" s="2"/>
      <c r="D41" s="14"/>
    </row>
    <row r="42" spans="1:4" x14ac:dyDescent="0.3">
      <c r="A42" s="8">
        <v>39</v>
      </c>
      <c r="B42" s="2"/>
      <c r="C42" s="2"/>
      <c r="D42" s="14"/>
    </row>
    <row r="43" spans="1:4" ht="17.25" thickBot="1" x14ac:dyDescent="0.35">
      <c r="A43" s="21" t="s">
        <v>55</v>
      </c>
      <c r="B43" s="17"/>
      <c r="C43" s="17">
        <f>SUM(C4:C42)</f>
        <v>0</v>
      </c>
      <c r="D43" s="18"/>
    </row>
  </sheetData>
  <mergeCells count="2">
    <mergeCell ref="A1:D1"/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매매사업자 단타용 수익률 계산기</vt:lpstr>
      <vt:lpstr>지출관리대장</vt:lpstr>
      <vt:lpstr>'매매사업자 단타용 수익률 계산기'!Print_Area</vt:lpstr>
      <vt:lpstr>지출관리대장!Print_Area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찬종 이</cp:lastModifiedBy>
  <dcterms:created xsi:type="dcterms:W3CDTF">2023-08-31T10:19:54Z</dcterms:created>
  <dcterms:modified xsi:type="dcterms:W3CDTF">2023-10-06T10:58:25Z</dcterms:modified>
</cp:coreProperties>
</file>